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24975" windowHeight="6660" activeTab="0"/>
  </bookViews>
  <sheets>
    <sheet name="unit to unit convert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<sst xmlns="http://schemas.openxmlformats.org/spreadsheetml/2006/main" count="79" uniqueCount="30">
  <si>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Calculation of Oxygen Units (Dissolved Oxygen)</t>
  </si>
  <si>
    <t>Temperature</t>
  </si>
  <si>
    <t>°C</t>
  </si>
  <si>
    <t>hPa</t>
  </si>
  <si>
    <t>[%] air saturation</t>
  </si>
  <si>
    <t>%</t>
  </si>
  <si>
    <t>Torr</t>
  </si>
  <si>
    <t>mg/L</t>
  </si>
  <si>
    <t>ppm</t>
  </si>
  <si>
    <r>
      <t>[%] O</t>
    </r>
    <r>
      <rPr>
        <b/>
        <vertAlign val="subscript"/>
        <sz val="10"/>
        <color indexed="56"/>
        <rFont val="Arial"/>
        <family val="2"/>
      </rPr>
      <t>2</t>
    </r>
  </si>
  <si>
    <r>
      <t>pO</t>
    </r>
    <r>
      <rPr>
        <b/>
        <vertAlign val="subscript"/>
        <sz val="10"/>
        <color indexed="56"/>
        <rFont val="Arial"/>
        <family val="2"/>
      </rPr>
      <t xml:space="preserve">2 </t>
    </r>
    <r>
      <rPr>
        <b/>
        <sz val="10"/>
        <color indexed="56"/>
        <rFont val="Arial"/>
        <family val="2"/>
      </rPr>
      <t>[hPa]</t>
    </r>
  </si>
  <si>
    <r>
      <t>pO</t>
    </r>
    <r>
      <rPr>
        <b/>
        <vertAlign val="subscript"/>
        <sz val="10"/>
        <color indexed="56"/>
        <rFont val="Arial"/>
        <family val="2"/>
      </rPr>
      <t xml:space="preserve">2 </t>
    </r>
    <r>
      <rPr>
        <b/>
        <sz val="10"/>
        <color indexed="56"/>
        <rFont val="Arial"/>
        <family val="2"/>
      </rPr>
      <t>[Torr]</t>
    </r>
  </si>
  <si>
    <r>
      <t>cO</t>
    </r>
    <r>
      <rPr>
        <b/>
        <vertAlign val="subscript"/>
        <sz val="10"/>
        <color indexed="56"/>
        <rFont val="Arial"/>
        <family val="2"/>
      </rPr>
      <t>2</t>
    </r>
    <r>
      <rPr>
        <b/>
        <sz val="10"/>
        <color indexed="56"/>
        <rFont val="Arial"/>
        <family val="2"/>
      </rPr>
      <t xml:space="preserve"> [mg/L]</t>
    </r>
  </si>
  <si>
    <r>
      <t>cO</t>
    </r>
    <r>
      <rPr>
        <b/>
        <vertAlign val="subscript"/>
        <sz val="10"/>
        <color indexed="56"/>
        <rFont val="Arial"/>
        <family val="2"/>
      </rPr>
      <t>2</t>
    </r>
    <r>
      <rPr>
        <b/>
        <sz val="10"/>
        <color indexed="56"/>
        <rFont val="Arial"/>
        <family val="2"/>
      </rPr>
      <t xml:space="preserve"> [ppm]</t>
    </r>
  </si>
  <si>
    <r>
      <t>cO</t>
    </r>
    <r>
      <rPr>
        <b/>
        <vertAlign val="subscript"/>
        <sz val="10"/>
        <color indexed="56"/>
        <rFont val="Arial"/>
        <family val="2"/>
      </rPr>
      <t>2</t>
    </r>
    <r>
      <rPr>
        <b/>
        <sz val="10"/>
        <color indexed="56"/>
        <rFont val="Arial"/>
        <family val="2"/>
      </rPr>
      <t xml:space="preserve"> [µmol/L]</t>
    </r>
  </si>
  <si>
    <t>Input</t>
  </si>
  <si>
    <t>Output</t>
  </si>
  <si>
    <r>
      <t>pO</t>
    </r>
    <r>
      <rPr>
        <b/>
        <vertAlign val="subscript"/>
        <sz val="10"/>
        <color indexed="56"/>
        <rFont val="Arial"/>
        <family val="2"/>
      </rPr>
      <t>2</t>
    </r>
    <r>
      <rPr>
        <b/>
        <sz val="10"/>
        <color indexed="56"/>
        <rFont val="Arial"/>
        <family val="2"/>
      </rPr>
      <t xml:space="preserve"> [hPa]</t>
    </r>
  </si>
  <si>
    <t>µmol/L</t>
  </si>
  <si>
    <r>
      <t>cO</t>
    </r>
    <r>
      <rPr>
        <b/>
        <vertAlign val="subscript"/>
        <sz val="10"/>
        <color indexed="56"/>
        <rFont val="Arial"/>
        <family val="2"/>
      </rPr>
      <t xml:space="preserve">2 </t>
    </r>
    <r>
      <rPr>
        <b/>
        <sz val="10"/>
        <color indexed="56"/>
        <rFont val="Arial"/>
        <family val="2"/>
      </rPr>
      <t>[µmol/L]</t>
    </r>
  </si>
  <si>
    <t>Input in % air saturation</t>
  </si>
  <si>
    <r>
      <t>Input in % O</t>
    </r>
    <r>
      <rPr>
        <b/>
        <vertAlign val="subscript"/>
        <sz val="10"/>
        <rFont val="Arial"/>
        <family val="2"/>
      </rPr>
      <t>2</t>
    </r>
  </si>
  <si>
    <t>Input in hPa</t>
  </si>
  <si>
    <t>Input in Torr</t>
  </si>
  <si>
    <t>Input in mg/L</t>
  </si>
  <si>
    <t>Input in ppm</t>
  </si>
  <si>
    <t>Input in µmol/L</t>
  </si>
  <si>
    <t>For 1 % air saturation, the outputs represent the multiplication factors f.</t>
  </si>
  <si>
    <t>Please enter temperature and atmospheric pressure.</t>
  </si>
  <si>
    <t>Atmospheric Pressure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</si>
</sst>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3E8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3E8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F2FB"/>
        <bgColor indexed="64"/>
      </patternFill>
    </fill>
    <fill>
      <patternFill patternType="solid">
        <fgColor rgb="FF003E8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3E81"/>
      </left>
      <right style="medium">
        <color rgb="FF003E81"/>
      </right>
      <top style="medium">
        <color rgb="FF003E81"/>
      </top>
      <bottom/>
    </border>
    <border>
      <left style="medium">
        <color rgb="FF003E81"/>
      </left>
      <right style="medium">
        <color rgb="FF003E81"/>
      </right>
      <top style="medium">
        <color rgb="FF003E81"/>
      </top>
      <bottom style="medium">
        <color rgb="FF003E81"/>
      </bottom>
    </border>
    <border>
      <left style="medium">
        <color rgb="FF003E81"/>
      </left>
      <right/>
      <top style="medium">
        <color rgb="FF003E81"/>
      </top>
      <bottom style="medium">
        <color rgb="FF003E81"/>
      </bottom>
    </border>
    <border>
      <left/>
      <right/>
      <top style="medium">
        <color rgb="FF003E81"/>
      </top>
      <bottom style="medium">
        <color rgb="FF003E81"/>
      </bottom>
    </border>
    <border>
      <left/>
      <right style="medium">
        <color rgb="FF003E81"/>
      </right>
      <top style="medium">
        <color rgb="FF003E81"/>
      </top>
      <bottom style="medium">
        <color rgb="FF003E81"/>
      </bottom>
    </border>
    <border>
      <left style="medium">
        <color rgb="FF003E81"/>
      </left>
      <right/>
      <top style="medium">
        <color rgb="FF003E81"/>
      </top>
      <bottom/>
    </border>
    <border>
      <left/>
      <right/>
      <top style="medium">
        <color rgb="FF003E81"/>
      </top>
      <bottom/>
    </border>
    <border>
      <left/>
      <right style="medium">
        <color rgb="FF003E81"/>
      </right>
      <top style="medium">
        <color rgb="FF003E81"/>
      </top>
      <bottom/>
    </border>
    <border>
      <left style="medium">
        <color rgb="FF003E81"/>
      </left>
      <right/>
      <top/>
      <bottom/>
    </border>
    <border>
      <left/>
      <right style="medium">
        <color rgb="FF003E81"/>
      </right>
      <top/>
      <bottom/>
    </border>
    <border>
      <left style="medium">
        <color rgb="FF003E81"/>
      </left>
      <right/>
      <top/>
      <bottom style="medium">
        <color rgb="FF003E81"/>
      </bottom>
    </border>
    <border>
      <left/>
      <right/>
      <top/>
      <bottom style="medium">
        <color rgb="FF003E81"/>
      </bottom>
    </border>
    <border>
      <left/>
      <right style="medium">
        <color rgb="FF003E81"/>
      </right>
      <top/>
      <bottom style="medium">
        <color rgb="FF003E8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center"/>
      <protection hidden="1"/>
    </xf>
    <xf numFmtId="0" fontId="43" fillId="33" borderId="11" xfId="0" applyFont="1" applyFill="1" applyBorder="1" applyAlignment="1" applyProtection="1">
      <alignment horizontal="center"/>
      <protection hidden="1"/>
    </xf>
    <xf numFmtId="0" fontId="4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6" fillId="0" borderId="0" xfId="0" applyFont="1" applyAlignment="1" applyProtection="1">
      <alignment horizontal="left" vertical="center" wrapText="1"/>
      <protection hidden="1"/>
    </xf>
    <xf numFmtId="0" fontId="47" fillId="34" borderId="11" xfId="0" applyFont="1" applyFill="1" applyBorder="1" applyAlignment="1" applyProtection="1">
      <alignment horizontal="center"/>
      <protection locked="0"/>
    </xf>
    <xf numFmtId="0" fontId="43" fillId="33" borderId="12" xfId="0" applyFont="1" applyFill="1" applyBorder="1" applyAlignment="1">
      <alignment horizontal="center"/>
    </xf>
    <xf numFmtId="2" fontId="47" fillId="34" borderId="13" xfId="0" applyNumberFormat="1" applyFont="1" applyFill="1" applyBorder="1" applyAlignment="1" applyProtection="1">
      <alignment horizontal="center"/>
      <protection locked="0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164" fontId="43" fillId="33" borderId="16" xfId="0" applyNumberFormat="1" applyFont="1" applyFill="1" applyBorder="1" applyAlignment="1" applyProtection="1">
      <alignment horizontal="center"/>
      <protection hidden="1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2" fontId="43" fillId="33" borderId="0" xfId="0" applyNumberFormat="1" applyFont="1" applyFill="1" applyBorder="1" applyAlignment="1" applyProtection="1">
      <alignment horizontal="center"/>
      <protection hidden="1"/>
    </xf>
    <xf numFmtId="0" fontId="43" fillId="33" borderId="19" xfId="0" applyFont="1" applyFill="1" applyBorder="1" applyAlignment="1">
      <alignment horizontal="center"/>
    </xf>
    <xf numFmtId="164" fontId="43" fillId="33" borderId="0" xfId="0" applyNumberFormat="1" applyFont="1" applyFill="1" applyBorder="1" applyAlignment="1" applyProtection="1">
      <alignment horizontal="center"/>
      <protection hidden="1"/>
    </xf>
    <xf numFmtId="0" fontId="43" fillId="33" borderId="20" xfId="0" applyFont="1" applyFill="1" applyBorder="1" applyAlignment="1">
      <alignment horizontal="center"/>
    </xf>
    <xf numFmtId="2" fontId="43" fillId="33" borderId="21" xfId="0" applyNumberFormat="1" applyFont="1" applyFill="1" applyBorder="1" applyAlignment="1" applyProtection="1">
      <alignment horizontal="center"/>
      <protection hidden="1"/>
    </xf>
    <xf numFmtId="0" fontId="43" fillId="33" borderId="22" xfId="0" applyFont="1" applyFill="1" applyBorder="1" applyAlignment="1">
      <alignment horizontal="center"/>
    </xf>
    <xf numFmtId="2" fontId="47" fillId="34" borderId="0" xfId="0" applyNumberFormat="1" applyFont="1" applyFill="1" applyAlignment="1" applyProtection="1">
      <alignment horizontal="center"/>
      <protection locked="0"/>
    </xf>
    <xf numFmtId="164" fontId="43" fillId="33" borderId="0" xfId="0" applyNumberFormat="1" applyFont="1" applyFill="1" applyAlignment="1" applyProtection="1">
      <alignment horizontal="center"/>
      <protection hidden="1"/>
    </xf>
    <xf numFmtId="2" fontId="43" fillId="33" borderId="0" xfId="0" applyNumberFormat="1" applyFont="1" applyFill="1" applyAlignment="1" applyProtection="1">
      <alignment horizontal="center"/>
      <protection hidden="1"/>
    </xf>
    <xf numFmtId="0" fontId="44" fillId="0" borderId="0" xfId="0" applyFont="1" applyAlignment="1">
      <alignment horizontal="center"/>
    </xf>
    <xf numFmtId="164" fontId="47" fillId="34" borderId="0" xfId="0" applyNumberFormat="1" applyFont="1" applyFill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3" fillId="33" borderId="12" xfId="0" applyFont="1" applyFill="1" applyBorder="1" applyAlignment="1" applyProtection="1">
      <alignment horizontal="center"/>
      <protection hidden="1"/>
    </xf>
    <xf numFmtId="0" fontId="43" fillId="33" borderId="14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6" fillId="0" borderId="0" xfId="0" applyFont="1" applyAlignment="1" applyProtection="1">
      <alignment horizontal="left" vertical="center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57150</xdr:rowOff>
    </xdr:from>
    <xdr:to>
      <xdr:col>8</xdr:col>
      <xdr:colOff>685800</xdr:colOff>
      <xdr:row>0</xdr:row>
      <xdr:rowOff>495300</xdr:rowOff>
    </xdr:to>
    <xdr:pic>
      <xdr:nvPicPr>
        <xdr:cNvPr id="1" name="Grafik 2" descr="PreSens Logo_d 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7150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2" max="2" width="11.421875" style="3" customWidth="1"/>
    <col min="3" max="4" width="20.00390625" style="3" customWidth="1"/>
    <col min="5" max="16" width="11.421875" style="3" customWidth="1"/>
  </cols>
  <sheetData>
    <row r="1" spans="1:16" ht="48.75" customHeight="1">
      <c r="A1" s="36"/>
      <c r="B1" s="36"/>
      <c r="C1" s="36"/>
      <c r="D1" s="36"/>
      <c r="E1" s="36"/>
      <c r="F1" s="36"/>
      <c r="G1" s="36"/>
      <c r="H1" s="36"/>
      <c r="I1" s="36"/>
      <c r="J1" s="11"/>
      <c r="K1" s="11"/>
      <c r="L1" s="11"/>
      <c r="M1" s="11"/>
      <c r="N1" s="11"/>
      <c r="O1" s="11"/>
      <c r="P1" s="11"/>
    </row>
    <row r="2" spans="1:16" ht="27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12"/>
      <c r="K2" s="12"/>
      <c r="L2" s="12"/>
      <c r="M2" s="12"/>
      <c r="N2" s="12"/>
      <c r="O2" s="12"/>
      <c r="P2" s="12"/>
    </row>
    <row r="4" ht="15.75" thickBot="1">
      <c r="B4" s="4" t="s">
        <v>28</v>
      </c>
    </row>
    <row r="5" spans="2:5" ht="15.75" thickBot="1">
      <c r="B5" s="34" t="s">
        <v>1</v>
      </c>
      <c r="C5" s="35"/>
      <c r="D5" s="13">
        <v>20</v>
      </c>
      <c r="E5" s="1" t="s">
        <v>2</v>
      </c>
    </row>
    <row r="6" spans="2:5" ht="15.75" thickBot="1">
      <c r="B6" s="34" t="s">
        <v>29</v>
      </c>
      <c r="C6" s="35"/>
      <c r="D6" s="13">
        <v>1013</v>
      </c>
      <c r="E6" s="2" t="s">
        <v>3</v>
      </c>
    </row>
    <row r="7" ht="15.75" thickBot="1"/>
    <row r="8" spans="2:9" ht="15.75" thickBot="1">
      <c r="B8" s="5" t="s">
        <v>15</v>
      </c>
      <c r="C8" s="14" t="s">
        <v>4</v>
      </c>
      <c r="D8" s="15">
        <v>1</v>
      </c>
      <c r="E8" s="16" t="s">
        <v>5</v>
      </c>
      <c r="G8" s="33" t="s">
        <v>27</v>
      </c>
      <c r="H8" s="33"/>
      <c r="I8" s="33"/>
    </row>
    <row r="9" spans="2:9" ht="15">
      <c r="B9" s="5" t="s">
        <v>16</v>
      </c>
      <c r="C9" s="17" t="s">
        <v>9</v>
      </c>
      <c r="D9" s="18">
        <f>D8*20.95/100</f>
        <v>0.2095</v>
      </c>
      <c r="E9" s="19" t="s">
        <v>5</v>
      </c>
      <c r="G9" s="33"/>
      <c r="H9" s="33"/>
      <c r="I9" s="33"/>
    </row>
    <row r="10" spans="3:9" ht="15" customHeight="1">
      <c r="C10" s="20" t="s">
        <v>17</v>
      </c>
      <c r="D10" s="21">
        <f>($D$6-EXP(52.57-6690.9/(273.15+$D$5)-4.681*LN(273.15+$D$5)))*D8/100*0.2095</f>
        <v>2.0731222679817636</v>
      </c>
      <c r="E10" s="22" t="s">
        <v>3</v>
      </c>
      <c r="G10" s="33"/>
      <c r="H10" s="33"/>
      <c r="I10" s="33"/>
    </row>
    <row r="11" spans="3:5" ht="15">
      <c r="C11" s="20" t="s">
        <v>11</v>
      </c>
      <c r="D11" s="21">
        <f>D10/1.33322</f>
        <v>1.5549738737655927</v>
      </c>
      <c r="E11" s="22" t="s">
        <v>6</v>
      </c>
    </row>
    <row r="12" spans="3:5" ht="15">
      <c r="C12" s="20" t="s">
        <v>12</v>
      </c>
      <c r="D12" s="23">
        <f>(($D$6-EXP(52.57-6690.9/(273.15+$D$5)-4.681*LN(273.15+$D$5)))/1013)*D8/100*0.2095*(48.998-1.335*$D$5+0.02755*POWER($D$5,2)-0.000322*POWER($D$5,3)+0.000001598*POWER($D$5,4))*32/22.414</f>
        <v>0.09056810324709512</v>
      </c>
      <c r="E12" s="22" t="s">
        <v>7</v>
      </c>
    </row>
    <row r="13" spans="3:5" ht="15">
      <c r="C13" s="20" t="s">
        <v>13</v>
      </c>
      <c r="D13" s="23">
        <f>D12</f>
        <v>0.09056810324709512</v>
      </c>
      <c r="E13" s="22" t="s">
        <v>8</v>
      </c>
    </row>
    <row r="14" spans="3:9" ht="15.75" thickBot="1">
      <c r="C14" s="24" t="s">
        <v>19</v>
      </c>
      <c r="D14" s="25">
        <f>D12*31.25</f>
        <v>2.8302532264717226</v>
      </c>
      <c r="E14" s="26" t="s">
        <v>18</v>
      </c>
      <c r="I14" s="10"/>
    </row>
    <row r="17" spans="1:9" ht="15">
      <c r="A17" s="6" t="s">
        <v>20</v>
      </c>
      <c r="C17" s="7" t="s">
        <v>4</v>
      </c>
      <c r="D17" s="7" t="s">
        <v>9</v>
      </c>
      <c r="E17" s="7" t="s">
        <v>10</v>
      </c>
      <c r="F17" s="7" t="s">
        <v>11</v>
      </c>
      <c r="G17" s="7" t="s">
        <v>12</v>
      </c>
      <c r="H17" s="7" t="s">
        <v>13</v>
      </c>
      <c r="I17" s="7" t="s">
        <v>14</v>
      </c>
    </row>
    <row r="18" spans="2:16" s="8" customFormat="1" ht="15">
      <c r="B18" s="9"/>
      <c r="C18" s="27">
        <v>100</v>
      </c>
      <c r="D18" s="28">
        <f>C18*20.95/100</f>
        <v>20.95</v>
      </c>
      <c r="E18" s="29">
        <f>($D$6-EXP(52.57-6690.9/(273.15+$D$5)-4.681*LN(273.15+$D$5)))*C18/100*0.2095</f>
        <v>207.31222679817637</v>
      </c>
      <c r="F18" s="29">
        <f>E18/1.33322</f>
        <v>155.4973873765593</v>
      </c>
      <c r="G18" s="28">
        <f>(($D$6-EXP(52.57-6690.9/(273.15+$D$5)-4.681*LN(273.15+$D$5)))/1013)*$C$18/100*0.2095*(48.998-1.335*$D$5+0.02755*POWER($D$5,2)-0.000322*POWER($D$5,3)+0.000001598*POWER($D$5,4))*32/22.414</f>
        <v>9.05681032470951</v>
      </c>
      <c r="H18" s="28">
        <f>G18</f>
        <v>9.05681032470951</v>
      </c>
      <c r="I18" s="29">
        <f>G18*31.25</f>
        <v>283.0253226471722</v>
      </c>
      <c r="J18" s="9"/>
      <c r="K18" s="9"/>
      <c r="L18" s="9"/>
      <c r="M18" s="9"/>
      <c r="N18" s="9"/>
      <c r="O18" s="9"/>
      <c r="P18" s="9"/>
    </row>
    <row r="19" spans="3:9" ht="15">
      <c r="C19" s="30"/>
      <c r="D19" s="30"/>
      <c r="E19" s="30"/>
      <c r="F19" s="30"/>
      <c r="G19" s="30"/>
      <c r="H19" s="30"/>
      <c r="I19" s="30"/>
    </row>
    <row r="20" spans="1:9" ht="15">
      <c r="A20" s="5" t="s">
        <v>21</v>
      </c>
      <c r="C20" s="7" t="s">
        <v>9</v>
      </c>
      <c r="D20" s="7" t="s">
        <v>4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3:9" ht="15">
      <c r="C21" s="31">
        <v>20.95</v>
      </c>
      <c r="D21" s="29">
        <f>C21/20.95*100</f>
        <v>100</v>
      </c>
      <c r="E21" s="29">
        <f>($D$6-EXP(52.57-6690.9/(273.15+$D$5)-4.681*LN(273.15+$D$5)))*D21/100*0.2095</f>
        <v>207.31222679817637</v>
      </c>
      <c r="F21" s="29">
        <f>E21/1.33322</f>
        <v>155.4973873765593</v>
      </c>
      <c r="G21" s="28">
        <f>(($D$6-EXP(52.57-6690.9/(273.15+$D$5)-4.681*LN(273.15+$D$5)))/1013)*$D$21/100*0.2095*(48.998-1.335*$D$5+0.02755*POWER($D$5,2)-0.000322*POWER($D$5,3)+0.000001598*POWER($D$5,4))*32/22.414</f>
        <v>9.05681032470951</v>
      </c>
      <c r="H21" s="28">
        <f>G21</f>
        <v>9.05681032470951</v>
      </c>
      <c r="I21" s="29">
        <f>G21*31.25</f>
        <v>283.0253226471722</v>
      </c>
    </row>
    <row r="22" spans="3:9" ht="15">
      <c r="C22" s="30"/>
      <c r="D22" s="30"/>
      <c r="E22" s="30"/>
      <c r="F22" s="30"/>
      <c r="G22" s="30"/>
      <c r="H22" s="30"/>
      <c r="I22" s="30"/>
    </row>
    <row r="23" spans="1:9" ht="15">
      <c r="A23" s="5" t="s">
        <v>22</v>
      </c>
      <c r="C23" s="7" t="s">
        <v>10</v>
      </c>
      <c r="D23" s="7" t="s">
        <v>4</v>
      </c>
      <c r="E23" s="7" t="s">
        <v>9</v>
      </c>
      <c r="F23" s="7" t="s">
        <v>11</v>
      </c>
      <c r="G23" s="7" t="s">
        <v>12</v>
      </c>
      <c r="H23" s="7" t="s">
        <v>13</v>
      </c>
      <c r="I23" s="7" t="s">
        <v>14</v>
      </c>
    </row>
    <row r="24" spans="3:9" ht="15">
      <c r="C24" s="27">
        <v>207.31</v>
      </c>
      <c r="D24" s="29">
        <f>C24/($D$6-EXP(52.57-6690.9/(273.15+$D$5)-4.681*LN(273.15+$D$5)))*100/0.2095</f>
        <v>99.99892587224073</v>
      </c>
      <c r="E24" s="28">
        <f>D24*20.95/100</f>
        <v>20.949774970234433</v>
      </c>
      <c r="F24" s="29">
        <f>C24/1.33322</f>
        <v>155.49571713595654</v>
      </c>
      <c r="G24" s="28">
        <f>(($D$6-EXP(52.57-6690.9/(273.15+$D$5)-4.681*LN(273.15+$D$5)))/1013)*$D$24/100*0.2095*(48.998-1.335*$D$5+0.02755*POWER($D$5,2)-0.000322*POWER($D$5,3)+0.000001598*POWER($D$5,4))*32/22.414</f>
        <v>9.056713042995707</v>
      </c>
      <c r="H24" s="28">
        <f>G24</f>
        <v>9.056713042995707</v>
      </c>
      <c r="I24" s="29">
        <f>G24*31.25</f>
        <v>283.02228259361584</v>
      </c>
    </row>
    <row r="25" spans="3:9" ht="15">
      <c r="C25" s="30"/>
      <c r="D25" s="30"/>
      <c r="E25" s="30"/>
      <c r="F25" s="30"/>
      <c r="G25" s="30"/>
      <c r="H25" s="30"/>
      <c r="I25" s="30"/>
    </row>
    <row r="26" spans="1:9" ht="15">
      <c r="A26" s="5" t="s">
        <v>23</v>
      </c>
      <c r="C26" s="7" t="s">
        <v>11</v>
      </c>
      <c r="D26" s="7" t="s">
        <v>4</v>
      </c>
      <c r="E26" s="7" t="s">
        <v>9</v>
      </c>
      <c r="F26" s="7" t="s">
        <v>10</v>
      </c>
      <c r="G26" s="7" t="s">
        <v>12</v>
      </c>
      <c r="H26" s="7" t="s">
        <v>13</v>
      </c>
      <c r="I26" s="7" t="s">
        <v>14</v>
      </c>
    </row>
    <row r="27" spans="3:9" ht="15">
      <c r="C27" s="27">
        <v>155.5</v>
      </c>
      <c r="D27" s="29">
        <f>C27*1.33322/($D$6-EXP(52.57-6690.9/(273.15+$D$5)-4.681*LN(273.15+$D$5)))*100/0.2095</f>
        <v>100.0016801719211</v>
      </c>
      <c r="E27" s="28">
        <f>D27*20.95/100</f>
        <v>20.95035199601747</v>
      </c>
      <c r="F27" s="29">
        <f>($D$6-EXP(52.57-6690.9/(273.15+$D$5)-4.681*LN(273.15+$D$5)))*D27/100*0.2095</f>
        <v>207.31571000000005</v>
      </c>
      <c r="G27" s="28">
        <f>(($D$6-EXP(52.57-6690.9/(273.15+$D$5)-4.681*LN(273.15+$D$5)))/1013)*$D$27/100*0.2095*(48.998-1.335*$D$5+0.02755*POWER($D$5,2)-0.000322*POWER($D$5,3)+0.000001598*POWER($D$5,4))*32/22.414</f>
        <v>9.056962494693533</v>
      </c>
      <c r="H27" s="28">
        <f>G27</f>
        <v>9.056962494693533</v>
      </c>
      <c r="I27" s="29">
        <f>G27*31.25</f>
        <v>283.0300779591729</v>
      </c>
    </row>
    <row r="28" spans="3:9" ht="15">
      <c r="C28" s="32"/>
      <c r="D28" s="30"/>
      <c r="E28" s="30"/>
      <c r="F28" s="30"/>
      <c r="G28" s="30"/>
      <c r="H28" s="30"/>
      <c r="I28" s="30"/>
    </row>
    <row r="29" spans="1:9" ht="15">
      <c r="A29" s="5" t="s">
        <v>24</v>
      </c>
      <c r="C29" s="7" t="s">
        <v>12</v>
      </c>
      <c r="D29" s="7" t="s">
        <v>4</v>
      </c>
      <c r="E29" s="7" t="s">
        <v>9</v>
      </c>
      <c r="F29" s="7" t="s">
        <v>10</v>
      </c>
      <c r="G29" s="7" t="s">
        <v>11</v>
      </c>
      <c r="H29" s="7" t="s">
        <v>13</v>
      </c>
      <c r="I29" s="7" t="s">
        <v>14</v>
      </c>
    </row>
    <row r="30" spans="3:9" ht="15">
      <c r="C30" s="31">
        <v>6.7336</v>
      </c>
      <c r="D30" s="29">
        <f>C30/(($D$6-EXP(52.57-6690.9/(273.15+$D$5)-4.681*LN(273.15+$D$5)))/1013)*100/0.2095/(48.998-1.335*$D$5+0.02755*POWER($D$5,2)-0.000322*POWER($D$5,3)+0.000001598*POWER($D$5,4))/32*22.414</f>
        <v>74.34847102438324</v>
      </c>
      <c r="E30" s="28">
        <f>D30*20.95/100</f>
        <v>15.576004679608289</v>
      </c>
      <c r="F30" s="29">
        <f>($D$6-EXP(52.57-6690.9/(273.15+$D$5)-4.681*LN(273.15+$D$5)))*D30/100*0.2095</f>
        <v>154.13347087104583</v>
      </c>
      <c r="G30" s="29">
        <f>F30/1.33322</f>
        <v>115.60992999733413</v>
      </c>
      <c r="H30" s="28">
        <f>(($D$6-EXP(52.57-6690.9/(273.15+$D$5)-4.681*LN(273.15+$D$5)))/1013)*D30/100*0.2095*(48.998-1.335*$D$5+0.02755*POWER($D$5,2)-0.000322*POWER($D$5,3)+0.000001598*POWER($D$5,4))*32/22.414</f>
        <v>6.733600000000001</v>
      </c>
      <c r="I30" s="29">
        <f>H30*31.25</f>
        <v>210.42500000000004</v>
      </c>
    </row>
    <row r="31" spans="3:9" ht="15">
      <c r="C31" s="30"/>
      <c r="D31" s="30"/>
      <c r="E31" s="30"/>
      <c r="F31" s="30"/>
      <c r="G31" s="30"/>
      <c r="H31" s="30"/>
      <c r="I31" s="30"/>
    </row>
    <row r="32" spans="1:9" ht="15">
      <c r="A32" s="5" t="s">
        <v>25</v>
      </c>
      <c r="C32" s="7" t="s">
        <v>13</v>
      </c>
      <c r="D32" s="7" t="s">
        <v>4</v>
      </c>
      <c r="E32" s="7" t="s">
        <v>9</v>
      </c>
      <c r="F32" s="7" t="s">
        <v>10</v>
      </c>
      <c r="G32" s="7" t="s">
        <v>11</v>
      </c>
      <c r="H32" s="7" t="s">
        <v>12</v>
      </c>
      <c r="I32" s="7" t="s">
        <v>14</v>
      </c>
    </row>
    <row r="33" spans="3:9" ht="15">
      <c r="C33" s="31">
        <v>6.7336</v>
      </c>
      <c r="D33" s="29">
        <f>C33/(($D$6-EXP(52.57-6690.9/(273.15+$D$5)-4.681*LN(273.15+$D$5)))/1013)*100/0.2095/(48.998-1.335*$D$5+0.02755*POWER($D$5,2)-0.000322*POWER($D$5,3)+0.000001598*POWER($D$5,4))/32*22.414</f>
        <v>74.34847102438324</v>
      </c>
      <c r="E33" s="28">
        <f>D33*20.95/100</f>
        <v>15.576004679608289</v>
      </c>
      <c r="F33" s="29">
        <f>($D$6-EXP(52.57-6690.9/(273.15+$D$5)-4.681*LN(273.15+$D$5)))*D33/100*0.2095</f>
        <v>154.13347087104583</v>
      </c>
      <c r="G33" s="29">
        <f>F33/1.33322</f>
        <v>115.60992999733413</v>
      </c>
      <c r="H33" s="28">
        <f>(($D$6-EXP(52.57-6690.9/(273.15+$D$5)-4.681*LN(273.15+$D$5)))/1013)*$D$33/100*0.2095*(48.998-1.335*$D$5+0.02755*POWER($D$5,2)-0.000322*POWER($D$5,3)+0.000001598*POWER($D$5,4))*32/22.414</f>
        <v>6.733600000000001</v>
      </c>
      <c r="I33" s="29">
        <f>H33*31.25</f>
        <v>210.42500000000004</v>
      </c>
    </row>
    <row r="34" spans="3:9" ht="15">
      <c r="C34" s="30"/>
      <c r="D34" s="30"/>
      <c r="E34" s="30"/>
      <c r="F34" s="30"/>
      <c r="G34" s="30"/>
      <c r="H34" s="30"/>
      <c r="I34" s="30"/>
    </row>
    <row r="35" spans="1:9" ht="15">
      <c r="A35" s="5" t="s">
        <v>26</v>
      </c>
      <c r="C35" s="7" t="s">
        <v>14</v>
      </c>
      <c r="D35" s="7" t="s">
        <v>4</v>
      </c>
      <c r="E35" s="7" t="s">
        <v>9</v>
      </c>
      <c r="F35" s="7" t="s">
        <v>10</v>
      </c>
      <c r="G35" s="7" t="s">
        <v>11</v>
      </c>
      <c r="H35" s="7" t="s">
        <v>12</v>
      </c>
      <c r="I35" s="7" t="s">
        <v>13</v>
      </c>
    </row>
    <row r="36" spans="3:9" ht="15">
      <c r="C36" s="27">
        <v>210.4241</v>
      </c>
      <c r="D36" s="29">
        <f>C36/31.25/(($D$6-EXP(52.57-6690.9/(273.15+$D$5)-4.681*LN(273.15+$D$5)))/1013)*100/0.2095/(48.998-1.335*$D$5+0.02755*POWER($D$5,2)-0.000322*POWER($D$5,3)+0.000001598*POWER($D$5,4))/32*22.414</f>
        <v>74.3481530316356</v>
      </c>
      <c r="E36" s="28">
        <f>D36*20.95/100</f>
        <v>15.575938060127658</v>
      </c>
      <c r="F36" s="29">
        <f>($D$6-EXP(52.57-6690.9/(273.15+$D$5)-4.681*LN(273.15+$D$5)))*D36/100*0.2095</f>
        <v>154.13281163319965</v>
      </c>
      <c r="G36" s="29">
        <f>F36/1.33322</f>
        <v>115.60943552691953</v>
      </c>
      <c r="H36" s="28">
        <f>(($D$6-EXP(52.57-6690.9/(273.15+$D$5)-4.681*LN(273.15+$D$5)))/1013)*$D$36/100*0.2095*(48.998-1.335*$D$5+0.02755*POWER($D$5,2)-0.000322*POWER($D$5,3)+0.000001598*POWER($D$5,4))*32/22.414</f>
        <v>6.733571199999999</v>
      </c>
      <c r="I36" s="28">
        <f>H36</f>
        <v>6.733571199999999</v>
      </c>
    </row>
  </sheetData>
  <sheetProtection password="CD9A" sheet="1" objects="1" scenarios="1"/>
  <mergeCells count="5">
    <mergeCell ref="G8:I10"/>
    <mergeCell ref="B5:C5"/>
    <mergeCell ref="B6:C6"/>
    <mergeCell ref="A1:I1"/>
    <mergeCell ref="A2:I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dati</dc:creator>
  <cp:keywords/>
  <dc:description/>
  <cp:lastModifiedBy>dati</cp:lastModifiedBy>
  <dcterms:created xsi:type="dcterms:W3CDTF">2012-03-07T08:37:30Z</dcterms:created>
  <dcterms:modified xsi:type="dcterms:W3CDTF">2012-04-13T11:05:15Z</dcterms:modified>
  <cp:category/>
  <cp:version/>
  <cp:contentType/>
  <cp:contentStatus/>
</cp:coreProperties>
</file>